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10" windowWidth="6470" windowHeight="44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7" i="1" l="1"/>
  <c r="D36" i="1"/>
  <c r="L15" i="1" l="1"/>
  <c r="F15" i="1" l="1"/>
  <c r="M16" i="1"/>
  <c r="D18" i="1"/>
  <c r="E18" i="1" s="1"/>
  <c r="C19" i="1"/>
  <c r="D19" i="1" s="1"/>
  <c r="C20" i="1" l="1"/>
  <c r="D20" i="1" s="1"/>
  <c r="C21" i="1"/>
  <c r="D21" i="1" s="1"/>
  <c r="F18" i="1"/>
  <c r="G18" i="1" s="1"/>
  <c r="K18" i="1" s="1"/>
  <c r="E20" i="1"/>
  <c r="F20" i="1" s="1"/>
  <c r="G20" i="1" s="1"/>
  <c r="K20" i="1" s="1"/>
  <c r="E21" i="1"/>
  <c r="F21" i="1" s="1"/>
  <c r="G21" i="1" s="1"/>
  <c r="K21" i="1" s="1"/>
  <c r="E19" i="1"/>
  <c r="F19" i="1" s="1"/>
  <c r="C22" i="1" l="1"/>
  <c r="D22" i="1" s="1"/>
  <c r="G19" i="1"/>
  <c r="K19" i="1" s="1"/>
  <c r="L18" i="1"/>
  <c r="M18" i="1" s="1"/>
  <c r="N18" i="1" s="1"/>
  <c r="C23" i="1" l="1"/>
  <c r="D23" i="1"/>
  <c r="E23" i="1" s="1"/>
  <c r="F23" i="1" s="1"/>
  <c r="G23" i="1" s="1"/>
  <c r="K23" i="1" s="1"/>
  <c r="C24" i="1"/>
  <c r="E22" i="1"/>
  <c r="F22" i="1" s="1"/>
  <c r="J19" i="1"/>
  <c r="L19" i="1" s="1"/>
  <c r="M19" i="1" s="1"/>
  <c r="D24" i="1" l="1"/>
  <c r="C25" i="1"/>
  <c r="G22" i="1"/>
  <c r="K22" i="1" s="1"/>
  <c r="N19" i="1"/>
  <c r="J20" i="1"/>
  <c r="D25" i="1" l="1"/>
  <c r="E25" i="1" s="1"/>
  <c r="F25" i="1" s="1"/>
  <c r="G25" i="1" s="1"/>
  <c r="K25" i="1" s="1"/>
  <c r="C33" i="1"/>
  <c r="E24" i="1"/>
  <c r="F24" i="1" s="1"/>
  <c r="L20" i="1"/>
  <c r="D27" i="1" l="1"/>
  <c r="G24" i="1"/>
  <c r="K24" i="1" s="1"/>
  <c r="K26" i="1" s="1"/>
  <c r="F27" i="1"/>
  <c r="D28" i="1" s="1"/>
  <c r="D33" i="1"/>
  <c r="A37" i="1" s="1"/>
  <c r="M20" i="1"/>
  <c r="N20" i="1" l="1"/>
  <c r="J21" i="1" l="1"/>
  <c r="L21" i="1" l="1"/>
  <c r="M21" i="1" l="1"/>
  <c r="N21" i="1" s="1"/>
  <c r="J22" i="1" l="1"/>
  <c r="L22" i="1" l="1"/>
  <c r="M22" i="1" l="1"/>
  <c r="N22" i="1" s="1"/>
  <c r="J23" i="1" l="1"/>
  <c r="L23" i="1" l="1"/>
  <c r="M23" i="1" l="1"/>
  <c r="N23" i="1" s="1"/>
  <c r="J24" i="1" l="1"/>
  <c r="L24" i="1" l="1"/>
  <c r="M24" i="1" s="1"/>
  <c r="N24" i="1" l="1"/>
  <c r="J25" i="1" l="1"/>
  <c r="L25" i="1" l="1"/>
  <c r="M25" i="1" l="1"/>
  <c r="M27" i="1" s="1"/>
  <c r="L27" i="1"/>
  <c r="L28" i="1" l="1"/>
  <c r="L29" i="1" s="1"/>
  <c r="D29" i="1" s="1"/>
  <c r="D30" i="1" s="1"/>
  <c r="N25" i="1"/>
  <c r="D40" i="1" l="1"/>
  <c r="D39" i="1"/>
</calcChain>
</file>

<file path=xl/sharedStrings.xml><?xml version="1.0" encoding="utf-8"?>
<sst xmlns="http://schemas.openxmlformats.org/spreadsheetml/2006/main" count="54" uniqueCount="47">
  <si>
    <t>@ age 62</t>
  </si>
  <si>
    <t>Monthly</t>
  </si>
  <si>
    <t>Benefit</t>
  </si>
  <si>
    <t>Annual</t>
  </si>
  <si>
    <t>@ age 70</t>
  </si>
  <si>
    <t>(col C x 12)</t>
  </si>
  <si>
    <t>Deposit</t>
  </si>
  <si>
    <t>tax @ 25%</t>
  </si>
  <si>
    <t>after tax</t>
  </si>
  <si>
    <t>Total Interest earned</t>
  </si>
  <si>
    <t>Effect of early or delayed retirement on retirement benefits</t>
  </si>
  <si>
    <t>Early or delayed retirement</t>
  </si>
  <si>
    <t>Dec 31 Bal</t>
  </si>
  <si>
    <t>Jan 01 Bal</t>
  </si>
  <si>
    <t>Primary Wage Earner -----------------------------------------------</t>
  </si>
  <si>
    <t>Taxes on</t>
  </si>
  <si>
    <t>Earnings @</t>
  </si>
  <si>
    <t>Retire Early Home Page</t>
  </si>
  <si>
    <t>per annum</t>
  </si>
  <si>
    <t>tax rate</t>
  </si>
  <si>
    <t>subject to tax</t>
  </si>
  <si>
    <t>SS benefit</t>
  </si>
  <si>
    <t>Amount of</t>
  </si>
  <si>
    <t>Tax paid at</t>
  </si>
  <si>
    <t>After-tax</t>
  </si>
  <si>
    <t>Amount</t>
  </si>
  <si>
    <t>Invested</t>
  </si>
  <si>
    <t>Year</t>
  </si>
  <si>
    <t>COLA</t>
  </si>
  <si>
    <t>life annuity at age 70 with a</t>
  </si>
  <si>
    <t>monthly benefit.</t>
  </si>
  <si>
    <t>Value of Cumulative Social Security Benefits at Age 70</t>
  </si>
  <si>
    <t>Total SS benefit collected</t>
  </si>
  <si>
    <t>Federal Taxes Paid</t>
  </si>
  <si>
    <t>After-tax Interest Earned</t>
  </si>
  <si>
    <t>Net Value of SS benefit</t>
  </si>
  <si>
    <t>Net increase in  monthly SS benefit</t>
  </si>
  <si>
    <t>Savings -- Soc. Sec. vs. Annuity</t>
  </si>
  <si>
    <t>Marginal Tax Rate</t>
  </si>
  <si>
    <t>Nominal Invesment Return</t>
  </si>
  <si>
    <t>for Male</t>
  </si>
  <si>
    <t>for Female</t>
  </si>
  <si>
    <t>Revised: 06/22/2020</t>
  </si>
  <si>
    <t>Cost of an inflation-adjusted</t>
  </si>
  <si>
    <t>Cost of Inflation-adjusted Life Annuity at age 70 for Men</t>
  </si>
  <si>
    <t>Cost of Inflation-adjusted Life Annuity at age 70 for Women</t>
  </si>
  <si>
    <t>Save &amp; Invest SS benefit 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</si>
</sst>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sz val="10"/>
      <color indexed="8"/>
      <name val="Arial"/>
      <family val="2"/>
    </font>
    <font>
      <b/>
      <i/>
      <sz val="14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0" fillId="0" borderId="0" xfId="1" applyNumberFormat="1" applyFont="1"/>
    <xf numFmtId="164" fontId="0" fillId="2" borderId="3" xfId="1" applyNumberFormat="1" applyFont="1" applyFill="1" applyBorder="1" applyAlignment="1">
      <alignment horizontal="right" wrapText="1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41" fontId="0" fillId="0" borderId="0" xfId="0" applyNumberFormat="1"/>
    <xf numFmtId="164" fontId="0" fillId="0" borderId="0" xfId="1" applyNumberFormat="1" applyFont="1" applyBorder="1" applyAlignment="1">
      <alignment horizontal="right" wrapText="1"/>
    </xf>
    <xf numFmtId="165" fontId="0" fillId="0" borderId="0" xfId="0" applyNumberFormat="1"/>
    <xf numFmtId="165" fontId="0" fillId="0" borderId="4" xfId="0" applyNumberFormat="1" applyBorder="1"/>
    <xf numFmtId="0" fontId="5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6" fillId="0" borderId="0" xfId="2" applyFont="1" applyAlignment="1" applyProtection="1">
      <alignment horizontal="left"/>
    </xf>
    <xf numFmtId="165" fontId="0" fillId="0" borderId="0" xfId="0" applyNumberFormat="1" applyBorder="1"/>
    <xf numFmtId="0" fontId="7" fillId="0" borderId="0" xfId="0" applyFont="1"/>
    <xf numFmtId="0" fontId="2" fillId="0" borderId="0" xfId="0" applyFont="1" applyAlignment="1">
      <alignment horizontal="left"/>
    </xf>
    <xf numFmtId="10" fontId="0" fillId="0" borderId="0" xfId="0" quotePrefix="1" applyNumberFormat="1" applyAlignment="1">
      <alignment horizontal="right"/>
    </xf>
    <xf numFmtId="10" fontId="6" fillId="0" borderId="0" xfId="0" applyNumberFormat="1" applyFont="1" applyAlignment="1">
      <alignment horizontal="center"/>
    </xf>
    <xf numFmtId="164" fontId="8" fillId="0" borderId="0" xfId="0" applyNumberFormat="1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2" applyFont="1" applyAlignment="1" applyProtection="1">
      <alignment horizontal="left"/>
    </xf>
    <xf numFmtId="165" fontId="0" fillId="0" borderId="0" xfId="0" quotePrefix="1" applyNumberFormat="1" applyAlignment="1">
      <alignment horizontal="righ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10" fontId="11" fillId="2" borderId="0" xfId="3" applyNumberFormat="1" applyFont="1" applyFill="1" applyBorder="1" applyAlignment="1">
      <alignment horizontal="center" wrapText="1"/>
    </xf>
    <xf numFmtId="164" fontId="11" fillId="0" borderId="0" xfId="0" applyNumberFormat="1" applyFont="1"/>
    <xf numFmtId="10" fontId="11" fillId="0" borderId="0" xfId="0" applyNumberFormat="1" applyFont="1" applyAlignment="1">
      <alignment horizontal="right"/>
    </xf>
    <xf numFmtId="10" fontId="11" fillId="0" borderId="0" xfId="0" applyNumberFormat="1" applyFont="1" applyAlignment="1">
      <alignment horizontal="center"/>
    </xf>
    <xf numFmtId="164" fontId="11" fillId="0" borderId="3" xfId="1" applyNumberFormat="1" applyFont="1" applyBorder="1" applyAlignment="1">
      <alignment horizontal="right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sa.gov/OACT/ProgData/ar_drc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A19" zoomScale="85" zoomScaleNormal="85" workbookViewId="0">
      <selection activeCell="D38" sqref="D38"/>
    </sheetView>
  </sheetViews>
  <sheetFormatPr defaultRowHeight="12.5" x14ac:dyDescent="0.25"/>
  <cols>
    <col min="1" max="1" width="10.1796875" customWidth="1"/>
    <col min="2" max="2" width="10" customWidth="1"/>
    <col min="3" max="3" width="11.6328125" customWidth="1"/>
    <col min="4" max="4" width="10.7265625" customWidth="1"/>
    <col min="5" max="5" width="12.54296875" customWidth="1"/>
    <col min="6" max="6" width="9.1796875" customWidth="1"/>
    <col min="7" max="7" width="9.26953125" customWidth="1"/>
    <col min="8" max="8" width="9.36328125" bestFit="1" customWidth="1"/>
    <col min="9" max="9" width="4.7265625" customWidth="1"/>
    <col min="10" max="10" width="10.7265625" customWidth="1"/>
    <col min="11" max="11" width="9.54296875" customWidth="1"/>
    <col min="12" max="12" width="10.6328125" customWidth="1"/>
    <col min="13" max="13" width="8.7265625" customWidth="1"/>
    <col min="14" max="14" width="10" customWidth="1"/>
  </cols>
  <sheetData>
    <row r="1" spans="1:14" ht="17.5" x14ac:dyDescent="0.35">
      <c r="A1" s="22" t="s">
        <v>17</v>
      </c>
    </row>
    <row r="2" spans="1:14" ht="15.5" x14ac:dyDescent="0.35">
      <c r="A2" s="28" t="s">
        <v>31</v>
      </c>
      <c r="B2" s="2"/>
    </row>
    <row r="3" spans="1:14" ht="15.5" x14ac:dyDescent="0.35">
      <c r="A3" s="27" t="s">
        <v>42</v>
      </c>
      <c r="B3" s="2"/>
    </row>
    <row r="4" spans="1:14" ht="15.5" x14ac:dyDescent="0.35">
      <c r="A4" s="17" t="s">
        <v>10</v>
      </c>
      <c r="B4" s="2"/>
    </row>
    <row r="5" spans="1:14" ht="15.5" x14ac:dyDescent="0.35">
      <c r="A5" s="29" t="s">
        <v>11</v>
      </c>
      <c r="B5" s="2"/>
    </row>
    <row r="6" spans="1:14" ht="15.5" x14ac:dyDescent="0.35">
      <c r="A6" s="29"/>
      <c r="B6" s="2"/>
    </row>
    <row r="7" spans="1:14" ht="13" x14ac:dyDescent="0.3">
      <c r="A7" s="36">
        <v>0.25</v>
      </c>
      <c r="B7" s="32" t="s">
        <v>38</v>
      </c>
    </row>
    <row r="8" spans="1:14" ht="13" x14ac:dyDescent="0.3">
      <c r="A8" s="36">
        <v>0.02</v>
      </c>
      <c r="B8" s="32" t="s">
        <v>39</v>
      </c>
    </row>
    <row r="9" spans="1:14" ht="13" x14ac:dyDescent="0.3">
      <c r="A9" s="35">
        <v>358000</v>
      </c>
      <c r="B9" s="32" t="s">
        <v>44</v>
      </c>
    </row>
    <row r="10" spans="1:14" ht="13" x14ac:dyDescent="0.3">
      <c r="A10" s="35">
        <v>387000</v>
      </c>
      <c r="B10" s="32" t="s">
        <v>45</v>
      </c>
    </row>
    <row r="12" spans="1:14" ht="15.5" x14ac:dyDescent="0.35">
      <c r="A12" s="20" t="s">
        <v>14</v>
      </c>
      <c r="B12" s="2"/>
    </row>
    <row r="13" spans="1:14" ht="13" x14ac:dyDescent="0.3">
      <c r="E13" s="6" t="s">
        <v>22</v>
      </c>
      <c r="I13" s="6"/>
      <c r="J13" s="23" t="s">
        <v>46</v>
      </c>
    </row>
    <row r="14" spans="1:14" ht="13" x14ac:dyDescent="0.3">
      <c r="C14" s="6" t="s">
        <v>1</v>
      </c>
      <c r="D14" s="6" t="s">
        <v>3</v>
      </c>
      <c r="E14" s="6" t="s">
        <v>21</v>
      </c>
      <c r="F14" s="6" t="s">
        <v>23</v>
      </c>
      <c r="G14" s="6" t="s">
        <v>24</v>
      </c>
      <c r="H14" s="6" t="s">
        <v>1</v>
      </c>
      <c r="I14" s="6"/>
      <c r="J14" s="6"/>
      <c r="L14" s="6" t="s">
        <v>16</v>
      </c>
      <c r="M14" s="6" t="s">
        <v>15</v>
      </c>
    </row>
    <row r="15" spans="1:14" ht="13" x14ac:dyDescent="0.3">
      <c r="C15" s="6" t="s">
        <v>2</v>
      </c>
      <c r="D15" s="6" t="s">
        <v>2</v>
      </c>
      <c r="E15" s="6" t="s">
        <v>20</v>
      </c>
      <c r="F15" s="33">
        <f>$A$7</f>
        <v>0.25</v>
      </c>
      <c r="G15" s="6" t="s">
        <v>25</v>
      </c>
      <c r="H15" s="6" t="s">
        <v>2</v>
      </c>
      <c r="I15" s="6"/>
      <c r="J15" s="6"/>
      <c r="K15" s="6" t="s">
        <v>24</v>
      </c>
      <c r="L15" s="33">
        <f>+A8</f>
        <v>0.02</v>
      </c>
      <c r="M15" s="6" t="s">
        <v>16</v>
      </c>
    </row>
    <row r="16" spans="1:14" ht="13" x14ac:dyDescent="0.3">
      <c r="A16" s="6" t="s">
        <v>27</v>
      </c>
      <c r="B16" s="6" t="s">
        <v>28</v>
      </c>
      <c r="C16" s="7" t="s">
        <v>0</v>
      </c>
      <c r="D16" s="6" t="s">
        <v>5</v>
      </c>
      <c r="E16" s="37">
        <v>0.85</v>
      </c>
      <c r="F16" s="6" t="s">
        <v>19</v>
      </c>
      <c r="G16" s="25" t="s">
        <v>26</v>
      </c>
      <c r="H16" s="7" t="s">
        <v>4</v>
      </c>
      <c r="I16" s="7"/>
      <c r="J16" s="6" t="s">
        <v>13</v>
      </c>
      <c r="K16" s="6" t="s">
        <v>6</v>
      </c>
      <c r="L16" s="6" t="s">
        <v>18</v>
      </c>
      <c r="M16" s="33">
        <f>$A$7</f>
        <v>0.25</v>
      </c>
      <c r="N16" s="6" t="s">
        <v>12</v>
      </c>
    </row>
    <row r="18" spans="1:14" ht="13" x14ac:dyDescent="0.3">
      <c r="A18" s="4">
        <v>2012</v>
      </c>
      <c r="B18" s="34">
        <v>1.7000000000000001E-2</v>
      </c>
      <c r="C18" s="38">
        <v>1855</v>
      </c>
      <c r="D18" s="8">
        <f t="shared" ref="D18:D25" si="0">C18*12</f>
        <v>22260</v>
      </c>
      <c r="E18" s="8">
        <f>D18*$E$16</f>
        <v>18921</v>
      </c>
      <c r="F18" s="8">
        <f>E18*$F$15</f>
        <v>4730.25</v>
      </c>
      <c r="G18" s="8">
        <f>D18-F18</f>
        <v>17529.75</v>
      </c>
      <c r="I18" s="14"/>
      <c r="J18" s="14">
        <v>0</v>
      </c>
      <c r="K18" s="10">
        <f>G18</f>
        <v>17529.75</v>
      </c>
      <c r="L18" s="15">
        <f t="shared" ref="L18:L25" si="1">(J18+(K18*0.75))*$L$15</f>
        <v>262.94625000000002</v>
      </c>
      <c r="M18" s="15">
        <f>-L18*$M$16</f>
        <v>-65.736562500000005</v>
      </c>
      <c r="N18" s="10">
        <f>J18+K18+L18+M18</f>
        <v>17726.959687500002</v>
      </c>
    </row>
    <row r="19" spans="1:14" ht="13" x14ac:dyDescent="0.3">
      <c r="A19" s="4">
        <v>2013</v>
      </c>
      <c r="B19" s="34">
        <v>1.4999999999999999E-2</v>
      </c>
      <c r="C19" s="9">
        <f>C18*(1+B19)</f>
        <v>1882.8249999999998</v>
      </c>
      <c r="D19" s="8">
        <f t="shared" si="0"/>
        <v>22593.899999999998</v>
      </c>
      <c r="E19" s="8">
        <f t="shared" ref="E19:E25" si="2">D19*$E$16</f>
        <v>19204.814999999999</v>
      </c>
      <c r="F19" s="8">
        <f t="shared" ref="F19:F25" si="3">E19*$F$15</f>
        <v>4801.2037499999997</v>
      </c>
      <c r="G19" s="8">
        <f t="shared" ref="G19:G25" si="4">D19-F19</f>
        <v>17792.696249999997</v>
      </c>
      <c r="J19" s="10">
        <f t="shared" ref="J19:J25" si="5">N18</f>
        <v>17726.959687500002</v>
      </c>
      <c r="K19" s="10">
        <f t="shared" ref="K19:K25" si="6">G19</f>
        <v>17792.696249999997</v>
      </c>
      <c r="L19" s="15">
        <f t="shared" si="1"/>
        <v>621.42963750000001</v>
      </c>
      <c r="M19" s="15">
        <f t="shared" ref="M19:M25" si="7">-L19*$M$16</f>
        <v>-155.357409375</v>
      </c>
      <c r="N19" s="10">
        <f t="shared" ref="N19:N25" si="8">J19+K19+L19+M19</f>
        <v>35985.728165624998</v>
      </c>
    </row>
    <row r="20" spans="1:14" ht="13" x14ac:dyDescent="0.3">
      <c r="A20" s="3">
        <v>2014</v>
      </c>
      <c r="B20" s="34">
        <v>1.7000000000000001E-2</v>
      </c>
      <c r="C20" s="9">
        <f t="shared" ref="C20:C25" si="9">C19*(1+B20)</f>
        <v>1914.8330249999997</v>
      </c>
      <c r="D20" s="8">
        <f t="shared" si="0"/>
        <v>22977.996299999995</v>
      </c>
      <c r="E20" s="8">
        <f t="shared" si="2"/>
        <v>19531.296854999997</v>
      </c>
      <c r="F20" s="8">
        <f t="shared" si="3"/>
        <v>4882.8242137499992</v>
      </c>
      <c r="G20" s="8">
        <f t="shared" si="4"/>
        <v>18095.172086249997</v>
      </c>
      <c r="J20" s="10">
        <f t="shared" si="5"/>
        <v>35985.728165624998</v>
      </c>
      <c r="K20" s="10">
        <f t="shared" si="6"/>
        <v>18095.172086249997</v>
      </c>
      <c r="L20" s="15">
        <f t="shared" si="1"/>
        <v>991.14214460624999</v>
      </c>
      <c r="M20" s="15">
        <f t="shared" si="7"/>
        <v>-247.7855361515625</v>
      </c>
      <c r="N20" s="10">
        <f t="shared" si="8"/>
        <v>54824.256860329682</v>
      </c>
    </row>
    <row r="21" spans="1:14" ht="13" x14ac:dyDescent="0.3">
      <c r="A21" s="4">
        <v>2015</v>
      </c>
      <c r="B21" s="34">
        <v>0</v>
      </c>
      <c r="C21" s="9">
        <f t="shared" si="9"/>
        <v>1914.8330249999997</v>
      </c>
      <c r="D21" s="8">
        <f t="shared" si="0"/>
        <v>22977.996299999995</v>
      </c>
      <c r="E21" s="8">
        <f t="shared" si="2"/>
        <v>19531.296854999997</v>
      </c>
      <c r="F21" s="8">
        <f t="shared" si="3"/>
        <v>4882.8242137499992</v>
      </c>
      <c r="G21" s="8">
        <f t="shared" si="4"/>
        <v>18095.172086249997</v>
      </c>
      <c r="J21" s="10">
        <f t="shared" si="5"/>
        <v>54824.256860329682</v>
      </c>
      <c r="K21" s="10">
        <f t="shared" si="6"/>
        <v>18095.172086249997</v>
      </c>
      <c r="L21" s="15">
        <f t="shared" si="1"/>
        <v>1367.9127185003435</v>
      </c>
      <c r="M21" s="15">
        <f t="shared" si="7"/>
        <v>-341.97817962508589</v>
      </c>
      <c r="N21" s="10">
        <f t="shared" si="8"/>
        <v>73945.363485454931</v>
      </c>
    </row>
    <row r="22" spans="1:14" ht="13" x14ac:dyDescent="0.3">
      <c r="A22" s="3">
        <v>2016</v>
      </c>
      <c r="B22" s="34">
        <v>3.0000000000000001E-3</v>
      </c>
      <c r="C22" s="9">
        <f t="shared" si="9"/>
        <v>1920.5775240749995</v>
      </c>
      <c r="D22" s="8">
        <f t="shared" si="0"/>
        <v>23046.930288899996</v>
      </c>
      <c r="E22" s="8">
        <f t="shared" si="2"/>
        <v>19589.890745564997</v>
      </c>
      <c r="F22" s="8">
        <f t="shared" si="3"/>
        <v>4897.4726863912492</v>
      </c>
      <c r="G22" s="8">
        <f t="shared" si="4"/>
        <v>18149.457602508744</v>
      </c>
      <c r="J22" s="10">
        <f t="shared" si="5"/>
        <v>73945.363485454931</v>
      </c>
      <c r="K22" s="10">
        <f t="shared" si="6"/>
        <v>18149.457602508744</v>
      </c>
      <c r="L22" s="15">
        <f t="shared" si="1"/>
        <v>1751.1491337467301</v>
      </c>
      <c r="M22" s="15">
        <f t="shared" si="7"/>
        <v>-437.78728343668251</v>
      </c>
      <c r="N22" s="10">
        <f t="shared" si="8"/>
        <v>93408.18293827372</v>
      </c>
    </row>
    <row r="23" spans="1:14" ht="13.5" thickBot="1" x14ac:dyDescent="0.35">
      <c r="A23" s="5">
        <v>2017</v>
      </c>
      <c r="B23" s="34">
        <v>0.02</v>
      </c>
      <c r="C23" s="9">
        <f t="shared" si="9"/>
        <v>1958.9890745564994</v>
      </c>
      <c r="D23" s="8">
        <f t="shared" si="0"/>
        <v>23507.868894677995</v>
      </c>
      <c r="E23" s="8">
        <f t="shared" si="2"/>
        <v>19981.688560476294</v>
      </c>
      <c r="F23" s="8">
        <f t="shared" si="3"/>
        <v>4995.4221401190734</v>
      </c>
      <c r="G23" s="8">
        <f t="shared" si="4"/>
        <v>18512.446754558921</v>
      </c>
      <c r="H23" s="13"/>
      <c r="J23" s="10">
        <f t="shared" si="5"/>
        <v>93408.18293827372</v>
      </c>
      <c r="K23" s="10">
        <f t="shared" si="6"/>
        <v>18512.446754558921</v>
      </c>
      <c r="L23" s="15">
        <f t="shared" si="1"/>
        <v>2145.8503600838585</v>
      </c>
      <c r="M23" s="15">
        <f t="shared" si="7"/>
        <v>-536.46259002096463</v>
      </c>
      <c r="N23" s="10">
        <f t="shared" si="8"/>
        <v>113530.01746289554</v>
      </c>
    </row>
    <row r="24" spans="1:14" ht="13" x14ac:dyDescent="0.3">
      <c r="A24" s="4">
        <v>2018</v>
      </c>
      <c r="B24" s="34">
        <v>2.8000000000000001E-2</v>
      </c>
      <c r="C24" s="9">
        <f t="shared" si="9"/>
        <v>2013.8407686440814</v>
      </c>
      <c r="D24" s="8">
        <f t="shared" si="0"/>
        <v>24166.089223728977</v>
      </c>
      <c r="E24" s="8">
        <f t="shared" si="2"/>
        <v>20541.175840169632</v>
      </c>
      <c r="F24" s="8">
        <f t="shared" si="3"/>
        <v>5135.2939600424079</v>
      </c>
      <c r="G24" s="8">
        <f t="shared" si="4"/>
        <v>19030.79526368657</v>
      </c>
      <c r="H24" s="13"/>
      <c r="J24" s="10">
        <f t="shared" si="5"/>
        <v>113530.01746289554</v>
      </c>
      <c r="K24" s="10">
        <f t="shared" si="6"/>
        <v>19030.79526368657</v>
      </c>
      <c r="L24" s="15">
        <f t="shared" si="1"/>
        <v>2556.0622782132095</v>
      </c>
      <c r="M24" s="15">
        <f t="shared" si="7"/>
        <v>-639.01556955330238</v>
      </c>
      <c r="N24" s="10">
        <f t="shared" si="8"/>
        <v>134477.85943524202</v>
      </c>
    </row>
    <row r="25" spans="1:14" ht="13" x14ac:dyDescent="0.3">
      <c r="A25" s="3">
        <v>2019</v>
      </c>
      <c r="B25" s="34">
        <v>1.6E-2</v>
      </c>
      <c r="C25" s="9">
        <f t="shared" si="9"/>
        <v>2046.0622209423868</v>
      </c>
      <c r="D25" s="8">
        <f t="shared" si="0"/>
        <v>24552.74665130864</v>
      </c>
      <c r="E25" s="8">
        <f t="shared" si="2"/>
        <v>20869.834653612343</v>
      </c>
      <c r="F25" s="8">
        <f t="shared" si="3"/>
        <v>5217.4586634030857</v>
      </c>
      <c r="G25" s="8">
        <f t="shared" si="4"/>
        <v>19335.287987905554</v>
      </c>
      <c r="H25" s="38">
        <v>3663</v>
      </c>
      <c r="I25" s="13"/>
      <c r="J25" s="10">
        <f t="shared" si="5"/>
        <v>134477.85943524202</v>
      </c>
      <c r="K25" s="10">
        <f t="shared" si="6"/>
        <v>19335.287987905554</v>
      </c>
      <c r="L25" s="15">
        <f t="shared" si="1"/>
        <v>2979.5865085234236</v>
      </c>
      <c r="M25" s="15">
        <f t="shared" si="7"/>
        <v>-744.8966271308559</v>
      </c>
      <c r="N25" s="10">
        <f t="shared" si="8"/>
        <v>156047.83730454012</v>
      </c>
    </row>
    <row r="26" spans="1:14" x14ac:dyDescent="0.25">
      <c r="K26" s="10">
        <f>SUM(K18:K25)</f>
        <v>146540.77803115977</v>
      </c>
    </row>
    <row r="27" spans="1:14" x14ac:dyDescent="0.25">
      <c r="B27" s="1" t="s">
        <v>32</v>
      </c>
      <c r="C27" s="1"/>
      <c r="D27" s="10">
        <f>SUM(D18:D26)</f>
        <v>186083.52765861561</v>
      </c>
      <c r="E27" s="10"/>
      <c r="F27" s="15">
        <f>SUM(F18:F26)</f>
        <v>39542.749627455814</v>
      </c>
      <c r="G27" s="10"/>
      <c r="K27" s="12" t="s">
        <v>9</v>
      </c>
      <c r="L27" s="15">
        <f>SUM(L18:L26)</f>
        <v>12676.079031173815</v>
      </c>
      <c r="M27" s="15">
        <f>SUM(M18:M26)</f>
        <v>-3169.0197577934537</v>
      </c>
    </row>
    <row r="28" spans="1:14" ht="13" thickBot="1" x14ac:dyDescent="0.3">
      <c r="B28" t="s">
        <v>33</v>
      </c>
      <c r="D28" s="30">
        <f>-F27</f>
        <v>-39542.749627455814</v>
      </c>
      <c r="E28" s="11"/>
      <c r="F28" s="11"/>
      <c r="G28" s="11"/>
      <c r="K28" s="12" t="s">
        <v>7</v>
      </c>
      <c r="L28" s="16">
        <f>L27*0.25</f>
        <v>3169.0197577934537</v>
      </c>
      <c r="M28" s="21"/>
    </row>
    <row r="29" spans="1:14" ht="13.5" thickTop="1" thickBot="1" x14ac:dyDescent="0.3">
      <c r="B29" t="s">
        <v>34</v>
      </c>
      <c r="D29" s="16">
        <f>L29</f>
        <v>9507.0592733803605</v>
      </c>
      <c r="E29" s="8"/>
      <c r="F29" s="8"/>
      <c r="G29" s="8"/>
      <c r="K29" s="12" t="s">
        <v>8</v>
      </c>
      <c r="L29" s="15">
        <f>L27-L28</f>
        <v>9507.0592733803605</v>
      </c>
      <c r="M29" s="15"/>
    </row>
    <row r="30" spans="1:14" ht="13" thickTop="1" x14ac:dyDescent="0.25">
      <c r="B30" s="31" t="s">
        <v>35</v>
      </c>
      <c r="C30" s="12"/>
      <c r="D30" s="30">
        <f>SUM(D27:D29)</f>
        <v>156047.83730454015</v>
      </c>
      <c r="E30" s="24"/>
      <c r="F30" s="24"/>
      <c r="G30" s="24"/>
    </row>
    <row r="31" spans="1:14" x14ac:dyDescent="0.25">
      <c r="B31" s="12"/>
      <c r="C31" s="12"/>
      <c r="D31" s="8"/>
      <c r="E31" s="8"/>
      <c r="F31" s="8"/>
      <c r="G31" s="8"/>
    </row>
    <row r="32" spans="1:14" x14ac:dyDescent="0.25">
      <c r="A32" t="s">
        <v>36</v>
      </c>
      <c r="B32" s="13"/>
    </row>
    <row r="33" spans="1:7" x14ac:dyDescent="0.25">
      <c r="B33" s="8">
        <v>3663</v>
      </c>
      <c r="C33" s="10">
        <f>-C25</f>
        <v>-2046.0622209423868</v>
      </c>
      <c r="D33" s="8">
        <f>H25-C25</f>
        <v>1616.9377790576132</v>
      </c>
      <c r="F33" s="8"/>
      <c r="G33" s="8"/>
    </row>
    <row r="34" spans="1:7" x14ac:dyDescent="0.25">
      <c r="D34" s="8"/>
      <c r="F34" s="8"/>
      <c r="G34" s="8"/>
    </row>
    <row r="35" spans="1:7" x14ac:dyDescent="0.25">
      <c r="A35" t="s">
        <v>43</v>
      </c>
    </row>
    <row r="36" spans="1:7" ht="13" x14ac:dyDescent="0.3">
      <c r="A36" t="s">
        <v>29</v>
      </c>
      <c r="D36" s="26">
        <f>A9</f>
        <v>358000</v>
      </c>
      <c r="E36" t="s">
        <v>40</v>
      </c>
      <c r="G36" s="10"/>
    </row>
    <row r="37" spans="1:7" ht="13" x14ac:dyDescent="0.3">
      <c r="A37" s="10">
        <f>D33</f>
        <v>1616.9377790576132</v>
      </c>
      <c r="B37" t="s">
        <v>30</v>
      </c>
      <c r="D37" s="26">
        <f>A10</f>
        <v>387000</v>
      </c>
      <c r="E37" t="s">
        <v>41</v>
      </c>
      <c r="F37" s="8"/>
      <c r="G37" s="8"/>
    </row>
    <row r="39" spans="1:7" ht="13" x14ac:dyDescent="0.3">
      <c r="A39" s="18" t="s">
        <v>37</v>
      </c>
      <c r="B39" s="18"/>
      <c r="C39" s="18"/>
      <c r="D39" s="19">
        <f>D36-D30</f>
        <v>201952.16269545985</v>
      </c>
      <c r="E39" t="s">
        <v>40</v>
      </c>
      <c r="F39" s="19"/>
      <c r="G39" s="19"/>
    </row>
    <row r="40" spans="1:7" ht="13" x14ac:dyDescent="0.3">
      <c r="D40" s="19">
        <f>D37-D30</f>
        <v>230952.16269545985</v>
      </c>
      <c r="E40" t="s">
        <v>41</v>
      </c>
      <c r="F40" s="19"/>
      <c r="G40" s="19"/>
    </row>
  </sheetData>
  <phoneticPr fontId="0" type="noConversion"/>
  <hyperlinks>
    <hyperlink ref="A5" r:id="rId1"/>
  </hyperlinks>
  <pageMargins left="0.75" right="0.75" top="1" bottom="1" header="0.5" footer="0.5"/>
  <pageSetup orientation="portrait" horizontalDpi="12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D41" sqref="D41"/>
    </sheetView>
  </sheetViews>
  <sheetFormatPr defaultRowHeight="12.5" x14ac:dyDescent="0.25"/>
  <cols>
    <col min="1" max="1" width="36.81640625" customWidth="1"/>
    <col min="2" max="10" width="13.81640625" customWidth="1"/>
    <col min="11" max="11" width="13.54296875" bestFit="1" customWidth="1"/>
    <col min="12" max="42" width="13.81640625" customWidth="1"/>
  </cols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intercst</dc:creator>
  <cp:lastModifiedBy>null-pc2</cp:lastModifiedBy>
  <dcterms:created xsi:type="dcterms:W3CDTF">2007-06-26T00:41:49Z</dcterms:created>
  <dcterms:modified xsi:type="dcterms:W3CDTF">2020-06-29T10:47:26Z</dcterms:modified>
</cp:coreProperties>
</file>